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OneDrive\桌面\"/>
    </mc:Choice>
  </mc:AlternateContent>
  <bookViews>
    <workbookView xWindow="0" yWindow="0" windowWidth="15705" windowHeight="7290" activeTab="1"/>
  </bookViews>
  <sheets>
    <sheet name="自付代理(課)費用申請表" sheetId="1" r:id="rId1"/>
    <sheet name="費用概算" sheetId="3" r:id="rId2"/>
  </sheets>
  <definedNames>
    <definedName name="_xlnm.Print_Area" localSheetId="1">費用概算!$A$1:$O$20</definedName>
  </definedNames>
  <calcPr calcId="162913"/>
</workbook>
</file>

<file path=xl/calcChain.xml><?xml version="1.0" encoding="utf-8"?>
<calcChain xmlns="http://schemas.openxmlformats.org/spreadsheetml/2006/main">
  <c r="G9" i="3" l="1"/>
  <c r="G8" i="3"/>
  <c r="G7" i="3"/>
  <c r="F9" i="3"/>
  <c r="F8" i="3"/>
  <c r="F7" i="3"/>
  <c r="E9" i="3"/>
  <c r="E8" i="3"/>
  <c r="E7" i="3"/>
  <c r="D9" i="3"/>
  <c r="D8" i="3"/>
  <c r="D7" i="3"/>
  <c r="G14" i="3" l="1"/>
  <c r="F14" i="3"/>
  <c r="E14" i="3"/>
  <c r="D14" i="3"/>
  <c r="G13" i="3"/>
  <c r="F13" i="3"/>
  <c r="E13" i="3"/>
  <c r="D13" i="3"/>
  <c r="G12" i="3"/>
  <c r="F12" i="3"/>
  <c r="E12" i="3"/>
  <c r="D12" i="3"/>
  <c r="G11" i="3"/>
  <c r="F11" i="3"/>
  <c r="E11" i="3"/>
  <c r="D11" i="3"/>
  <c r="G10" i="3"/>
  <c r="F10" i="3"/>
  <c r="E10" i="3"/>
  <c r="D10" i="3"/>
  <c r="F18" i="3" l="1"/>
  <c r="F19" i="3" s="1"/>
  <c r="E18" i="3"/>
  <c r="E19" i="3" s="1"/>
  <c r="H7" i="3"/>
  <c r="I7" i="3"/>
  <c r="J7" i="3"/>
  <c r="N7" i="3" s="1"/>
  <c r="K7" i="3"/>
  <c r="O7" i="3"/>
  <c r="M8" i="3"/>
  <c r="L10" i="3"/>
  <c r="K14" i="3"/>
  <c r="J14" i="3"/>
  <c r="I14" i="3"/>
  <c r="H14" i="3"/>
  <c r="K13" i="3"/>
  <c r="J13" i="3"/>
  <c r="I13" i="3"/>
  <c r="H13" i="3"/>
  <c r="K12" i="3"/>
  <c r="J12" i="3"/>
  <c r="I12" i="3"/>
  <c r="M12" i="3" s="1"/>
  <c r="H12" i="3"/>
  <c r="K11" i="3"/>
  <c r="J11" i="3"/>
  <c r="I11" i="3"/>
  <c r="H11" i="3"/>
  <c r="K10" i="3"/>
  <c r="J10" i="3"/>
  <c r="I10" i="3"/>
  <c r="H10" i="3"/>
  <c r="K9" i="3"/>
  <c r="J9" i="3"/>
  <c r="I9" i="3"/>
  <c r="H9" i="3"/>
  <c r="K8" i="3"/>
  <c r="J8" i="3"/>
  <c r="I8" i="3"/>
  <c r="H8" i="3"/>
  <c r="N14" i="3"/>
  <c r="M13" i="3"/>
  <c r="L13" i="3"/>
  <c r="N11" i="3"/>
  <c r="N9" i="3"/>
  <c r="L9" i="3"/>
  <c r="O8" i="3"/>
  <c r="N8" i="3"/>
  <c r="L8" i="3"/>
  <c r="O10" i="3"/>
  <c r="N10" i="3"/>
  <c r="M10" i="3"/>
  <c r="O9" i="3" l="1"/>
  <c r="M7" i="3"/>
  <c r="M9" i="3"/>
  <c r="N12" i="3"/>
  <c r="O12" i="3"/>
  <c r="O11" i="3"/>
  <c r="O14" i="3"/>
  <c r="L12" i="3"/>
  <c r="N13" i="3"/>
  <c r="L7" i="3"/>
  <c r="O13" i="3"/>
  <c r="L11" i="3"/>
  <c r="L14" i="3"/>
  <c r="M11" i="3"/>
  <c r="M14" i="3"/>
  <c r="D18" i="3" l="1"/>
  <c r="D19" i="3" s="1"/>
  <c r="C18" i="3"/>
  <c r="C19" i="3" s="1"/>
</calcChain>
</file>

<file path=xl/sharedStrings.xml><?xml version="1.0" encoding="utf-8"?>
<sst xmlns="http://schemas.openxmlformats.org/spreadsheetml/2006/main" count="74" uniqueCount="66">
  <si>
    <t>學歷</t>
    <phoneticPr fontId="5" type="noConversion"/>
  </si>
  <si>
    <t>身分證字號</t>
    <phoneticPr fontId="2" type="noConversion"/>
  </si>
  <si>
    <t>出生日期</t>
    <phoneticPr fontId="2" type="noConversion"/>
  </si>
  <si>
    <t>注意事項</t>
    <phoneticPr fontId="2" type="noConversion"/>
  </si>
  <si>
    <t>地址</t>
    <phoneticPr fontId="2" type="noConversion"/>
  </si>
  <si>
    <t>代理/代課教師 課務自理 勞保投保薪資費用</t>
    <phoneticPr fontId="5" type="noConversion"/>
  </si>
  <si>
    <t>日期起訖時間</t>
    <phoneticPr fontId="5" type="noConversion"/>
  </si>
  <si>
    <t>假別/事由</t>
    <phoneticPr fontId="5" type="noConversion"/>
  </si>
  <si>
    <t>□合格教師證
□教育學程
□無</t>
    <phoneticPr fontId="2" type="noConversion"/>
  </si>
  <si>
    <r>
      <rPr>
        <sz val="11"/>
        <color theme="1"/>
        <rFont val="標楷體"/>
        <family val="4"/>
        <charset val="136"/>
      </rPr>
      <t>薪點</t>
    </r>
    <phoneticPr fontId="2" type="noConversion"/>
  </si>
  <si>
    <r>
      <rPr>
        <sz val="11"/>
        <color theme="1"/>
        <rFont val="標楷體"/>
        <family val="4"/>
        <charset val="136"/>
      </rPr>
      <t>導師費</t>
    </r>
    <phoneticPr fontId="2" type="noConversion"/>
  </si>
  <si>
    <r>
      <rPr>
        <sz val="11"/>
        <color theme="1"/>
        <rFont val="標楷體"/>
        <family val="4"/>
        <charset val="136"/>
      </rPr>
      <t>鐘點費</t>
    </r>
    <phoneticPr fontId="2" type="noConversion"/>
  </si>
  <si>
    <r>
      <rPr>
        <sz val="11"/>
        <color theme="1"/>
        <rFont val="標楷體"/>
        <family val="4"/>
        <charset val="136"/>
      </rPr>
      <t xml:space="preserve">小計
</t>
    </r>
    <r>
      <rPr>
        <sz val="11"/>
        <color theme="1"/>
        <rFont val="Times New Roman"/>
        <family val="1"/>
      </rPr>
      <t>A</t>
    </r>
    <phoneticPr fontId="2" type="noConversion"/>
  </si>
  <si>
    <t>代理/代課教師</t>
    <phoneticPr fontId="2" type="noConversion"/>
  </si>
  <si>
    <t>請假人(職稱/姓名)</t>
    <phoneticPr fontId="2" type="noConversion"/>
  </si>
  <si>
    <t>教師資格</t>
    <phoneticPr fontId="5" type="noConversion"/>
  </si>
  <si>
    <t>姓名</t>
    <phoneticPr fontId="2" type="noConversion"/>
  </si>
  <si>
    <r>
      <t>教務組填寫</t>
    </r>
    <r>
      <rPr>
        <sz val="12"/>
        <color theme="1"/>
        <rFont val="標楷體"/>
        <family val="4"/>
        <charset val="136"/>
      </rPr>
      <t>(保險使用)</t>
    </r>
    <phoneticPr fontId="2" type="noConversion"/>
  </si>
  <si>
    <t>屏東縣恆春鎮恆春國民小學教師請假自費代理(課)申請表</t>
    <phoneticPr fontId="2" type="noConversion"/>
  </si>
  <si>
    <r>
      <rPr>
        <sz val="16"/>
        <color theme="1"/>
        <rFont val="標楷體"/>
        <family val="4"/>
        <charset val="136"/>
      </rPr>
      <t>印領清冊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國小代課鐘點以</t>
    </r>
    <r>
      <rPr>
        <sz val="12"/>
        <color theme="1"/>
        <rFont val="Times New Roman"/>
        <family val="1"/>
      </rPr>
      <t>336</t>
    </r>
    <r>
      <rPr>
        <sz val="12"/>
        <color theme="1"/>
        <rFont val="標楷體"/>
        <family val="4"/>
        <charset val="136"/>
      </rPr>
      <t>元</t>
    </r>
    <r>
      <rPr>
        <sz val="12"/>
        <color theme="1"/>
        <rFont val="Times New Roman"/>
        <family val="1"/>
      </rPr>
      <t>/</t>
    </r>
    <r>
      <rPr>
        <sz val="12"/>
        <color theme="1"/>
        <rFont val="標楷體"/>
        <family val="4"/>
        <charset val="136"/>
      </rPr>
      <t>節計算</t>
    </r>
    <r>
      <rPr>
        <sz val="12"/>
        <color theme="1"/>
        <rFont val="Times New Roman"/>
        <family val="1"/>
      </rPr>
      <t>)</t>
    </r>
    <phoneticPr fontId="2" type="noConversion"/>
  </si>
  <si>
    <t>碩士畢</t>
    <phoneticPr fontId="5" type="noConversion"/>
  </si>
  <si>
    <t>每日代課費計算</t>
    <phoneticPr fontId="2" type="noConversion"/>
  </si>
  <si>
    <t>日薪</t>
    <phoneticPr fontId="2" type="noConversion"/>
  </si>
  <si>
    <t>備註</t>
    <phoneticPr fontId="2" type="noConversion"/>
  </si>
  <si>
    <t>實領薪資
A-B</t>
    <phoneticPr fontId="2" type="noConversion"/>
  </si>
  <si>
    <t>勞保費</t>
    <phoneticPr fontId="2" type="noConversion"/>
  </si>
  <si>
    <t>雇主</t>
    <phoneticPr fontId="2" type="noConversion"/>
  </si>
  <si>
    <t>勞退金</t>
    <phoneticPr fontId="2" type="noConversion"/>
  </si>
  <si>
    <t>當月天數</t>
    <phoneticPr fontId="2" type="noConversion"/>
  </si>
  <si>
    <t>日薪</t>
    <phoneticPr fontId="2" type="noConversion"/>
  </si>
  <si>
    <r>
      <t>31日</t>
    </r>
    <r>
      <rPr>
        <sz val="9"/>
        <rFont val="細明體"/>
        <family val="3"/>
        <charset val="136"/>
      </rPr>
      <t/>
    </r>
  </si>
  <si>
    <t>博士畢</t>
    <phoneticPr fontId="2" type="noConversion"/>
  </si>
  <si>
    <t>導師費</t>
    <phoneticPr fontId="2" type="noConversion"/>
  </si>
  <si>
    <t>小計(含導師費)</t>
    <phoneticPr fontId="5" type="noConversion"/>
  </si>
  <si>
    <t>二專畢</t>
    <phoneticPr fontId="2" type="noConversion"/>
  </si>
  <si>
    <t>大學畢</t>
    <phoneticPr fontId="5" type="noConversion"/>
  </si>
  <si>
    <t>代理教師</t>
    <phoneticPr fontId="2" type="noConversion"/>
  </si>
  <si>
    <t>依學歷及教師證計算</t>
    <phoneticPr fontId="2" type="noConversion"/>
  </si>
  <si>
    <t>28日</t>
    <phoneticPr fontId="2" type="noConversion"/>
  </si>
  <si>
    <t>29日</t>
    <phoneticPr fontId="2" type="noConversion"/>
  </si>
  <si>
    <t>碩士畢
+教師證</t>
    <phoneticPr fontId="5" type="noConversion"/>
  </si>
  <si>
    <t>博士畢
+教師證</t>
    <phoneticPr fontId="5" type="noConversion"/>
  </si>
  <si>
    <t>30日</t>
    <phoneticPr fontId="2" type="noConversion"/>
  </si>
  <si>
    <t>29日</t>
    <phoneticPr fontId="2" type="noConversion"/>
  </si>
  <si>
    <t>170(8折)</t>
    <phoneticPr fontId="2" type="noConversion"/>
  </si>
  <si>
    <t>330(8折)</t>
    <phoneticPr fontId="2" type="noConversion"/>
  </si>
  <si>
    <t>薪點</t>
    <phoneticPr fontId="5" type="noConversion"/>
  </si>
  <si>
    <t>28日</t>
    <phoneticPr fontId="2" type="noConversion"/>
  </si>
  <si>
    <t>大學畢+
教育學程</t>
    <phoneticPr fontId="5" type="noConversion"/>
  </si>
  <si>
    <t>180(8折)</t>
    <phoneticPr fontId="2" type="noConversion"/>
  </si>
  <si>
    <t>大學畢+
合格教師證</t>
    <phoneticPr fontId="5" type="noConversion"/>
  </si>
  <si>
    <t>245(8折)</t>
    <phoneticPr fontId="2" type="noConversion"/>
  </si>
  <si>
    <r>
      <rPr>
        <sz val="12"/>
        <color theme="1"/>
        <rFont val="標楷體"/>
        <family val="4"/>
        <charset val="136"/>
      </rPr>
      <t>代課教師</t>
    </r>
    <phoneticPr fontId="5" type="noConversion"/>
  </si>
  <si>
    <t>外聘</t>
    <phoneticPr fontId="5" type="noConversion"/>
  </si>
  <si>
    <t>投保薪資</t>
    <phoneticPr fontId="5" type="noConversion"/>
  </si>
  <si>
    <t>代理日數(代課節數)</t>
    <phoneticPr fontId="5" type="noConversion"/>
  </si>
  <si>
    <t xml:space="preserve">     □代理        日。
     □代課        節。
     □其他:</t>
    <phoneticPr fontId="2" type="noConversion"/>
  </si>
  <si>
    <t>兼代導師</t>
    <phoneticPr fontId="2" type="noConversion"/>
  </si>
  <si>
    <t>□二專□大學 
□碩士□博士</t>
    <phoneticPr fontId="2" type="noConversion"/>
  </si>
  <si>
    <t>□有□無</t>
    <phoneticPr fontId="2" type="noConversion"/>
  </si>
  <si>
    <t>代理薪資計算(請自行判斷請假當月天數及兼代導師，無導師費情形請自行扣除導師費)</t>
    <phoneticPr fontId="2" type="noConversion"/>
  </si>
  <si>
    <t>個人(B)</t>
    <phoneticPr fontId="2" type="noConversion"/>
  </si>
  <si>
    <t xml:space="preserve">小計
</t>
    <phoneticPr fontId="2" type="noConversion"/>
  </si>
  <si>
    <r>
      <t>(</t>
    </r>
    <r>
      <rPr>
        <sz val="12"/>
        <color theme="1"/>
        <rFont val="標楷體"/>
        <family val="4"/>
        <charset val="136"/>
      </rPr>
      <t>一</t>
    </r>
    <r>
      <rPr>
        <sz val="12"/>
        <color theme="1"/>
        <rFont val="Times New Roman"/>
        <family val="1"/>
      </rPr>
      <t>)</t>
    </r>
    <r>
      <rPr>
        <sz val="12"/>
        <color theme="1"/>
        <rFont val="標楷體"/>
        <family val="4"/>
        <charset val="136"/>
      </rPr>
      <t>請假教師需於請假當日下午</t>
    </r>
    <r>
      <rPr>
        <sz val="12"/>
        <color theme="1"/>
        <rFont val="Times New Roman"/>
        <family val="1"/>
      </rPr>
      <t>2:00</t>
    </r>
    <r>
      <rPr>
        <sz val="12"/>
        <color theme="1"/>
        <rFont val="標楷體"/>
        <family val="4"/>
        <charset val="136"/>
      </rPr>
      <t xml:space="preserve">前完成請假手續，以便辦理代課日投保，若無法如期完成請假手續致未替代課教師投保保險，請假教師需自負相關責任。
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二</t>
    </r>
    <r>
      <rPr>
        <sz val="12"/>
        <color theme="1"/>
        <rFont val="Times New Roman"/>
        <family val="1"/>
      </rPr>
      <t>)</t>
    </r>
    <r>
      <rPr>
        <sz val="12"/>
        <color theme="1"/>
        <rFont val="標楷體"/>
        <family val="4"/>
        <charset val="136"/>
      </rPr>
      <t>申請流程</t>
    </r>
    <r>
      <rPr>
        <sz val="12"/>
        <color theme="1"/>
        <rFont val="新細明體"/>
        <family val="1"/>
        <charset val="136"/>
      </rPr>
      <t>：</t>
    </r>
    <r>
      <rPr>
        <sz val="12"/>
        <color theme="1"/>
        <rFont val="標楷體"/>
        <family val="4"/>
        <charset val="136"/>
      </rPr>
      <t xml:space="preserve">請假人→教學組(資格審查)→勞健保投保→人事→校長。
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三</t>
    </r>
    <r>
      <rPr>
        <sz val="12"/>
        <color theme="1"/>
        <rFont val="Times New Roman"/>
        <family val="1"/>
      </rPr>
      <t>)</t>
    </r>
    <r>
      <rPr>
        <sz val="12"/>
        <color theme="1"/>
        <rFont val="標楷體"/>
        <family val="4"/>
        <charset val="136"/>
      </rPr>
      <t>自費代課費用由請假人自行給付代理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課</t>
    </r>
    <r>
      <rPr>
        <sz val="12"/>
        <color theme="1"/>
        <rFont val="Times New Roman"/>
        <family val="1"/>
      </rPr>
      <t>)</t>
    </r>
    <r>
      <rPr>
        <sz val="12"/>
        <color theme="1"/>
        <rFont val="標楷體"/>
        <family val="4"/>
        <charset val="136"/>
      </rPr>
      <t>教師。</t>
    </r>
    <phoneticPr fontId="2" type="noConversion"/>
  </si>
  <si>
    <t>月薪</t>
    <phoneticPr fontId="5" type="noConversion"/>
  </si>
  <si>
    <t>150(8折)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</si>
</sst>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&quot; 元/節&quot;"/>
    <numFmt numFmtId="177" formatCode="0&quot;節&quot;"/>
    <numFmt numFmtId="178" formatCode="#,##0_);[Red]\(#,##0\)"/>
  </numFmts>
  <fonts count="23">
    <font>
      <sz val="12"/>
      <color theme="1"/>
      <name val="新細明體"/>
      <family val="2"/>
      <charset val="136"/>
      <scheme val="minor"/>
    </font>
    <font>
      <b/>
      <sz val="18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新細明體"/>
      <family val="1"/>
      <charset val="136"/>
    </font>
    <font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6"/>
      <color theme="1"/>
      <name val="Times New Roman"/>
      <family val="1"/>
    </font>
    <font>
      <sz val="14"/>
      <color theme="1"/>
      <name val="新細明體"/>
      <family val="2"/>
      <charset val="136"/>
      <scheme val="minor"/>
    </font>
    <font>
      <sz val="9"/>
      <name val="細明體"/>
      <family val="3"/>
      <charset val="136"/>
    </font>
    <font>
      <sz val="18"/>
      <name val="標楷體"/>
      <family val="4"/>
      <charset val="136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12"/>
      <color rgb="FF000000"/>
      <name val="標楷體"/>
      <family val="4"/>
      <charset val="136"/>
    </font>
    <font>
      <sz val="10"/>
      <name val="標楷體"/>
      <family val="4"/>
      <charset val="136"/>
    </font>
    <font>
      <sz val="9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5" xfId="0" applyFont="1" applyBorder="1" applyAlignment="1">
      <alignment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right" vertical="center"/>
    </xf>
    <xf numFmtId="0" fontId="15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 wrapText="1"/>
    </xf>
    <xf numFmtId="178" fontId="4" fillId="0" borderId="6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178" fontId="4" fillId="0" borderId="0" xfId="0" applyNumberFormat="1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4" xfId="0" applyNumberFormat="1" applyFont="1" applyBorder="1" applyAlignment="1">
      <alignment horizontal="center" vertical="center" wrapText="1"/>
    </xf>
    <xf numFmtId="177" fontId="4" fillId="0" borderId="0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178" fontId="18" fillId="0" borderId="1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>
      <alignment horizontal="center" vertical="center"/>
    </xf>
    <xf numFmtId="178" fontId="18" fillId="0" borderId="0" xfId="0" applyNumberFormat="1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178" fontId="18" fillId="2" borderId="6" xfId="0" applyNumberFormat="1" applyFont="1" applyFill="1" applyBorder="1" applyAlignment="1">
      <alignment horizontal="center" vertical="center"/>
    </xf>
    <xf numFmtId="178" fontId="18" fillId="0" borderId="24" xfId="0" applyNumberFormat="1" applyFont="1" applyFill="1" applyBorder="1" applyAlignment="1">
      <alignment horizontal="center" vertical="center"/>
    </xf>
    <xf numFmtId="178" fontId="18" fillId="0" borderId="0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8" fillId="0" borderId="23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7" fillId="0" borderId="12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/>
    </xf>
    <xf numFmtId="0" fontId="7" fillId="0" borderId="6" xfId="0" applyFont="1" applyBorder="1" applyAlignment="1">
      <alignment horizontal="left" vertical="center" wrapText="1"/>
    </xf>
    <xf numFmtId="0" fontId="8" fillId="0" borderId="25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3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4" fillId="0" borderId="13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178" fontId="4" fillId="4" borderId="1" xfId="0" applyNumberFormat="1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</cellXfs>
  <cellStyles count="2">
    <cellStyle name="一般" xfId="0" builtinId="0"/>
    <cellStyle name="一般_1_學校各項黏貼憑證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57150</xdr:rowOff>
    </xdr:from>
    <xdr:to>
      <xdr:col>14</xdr:col>
      <xdr:colOff>1190625</xdr:colOff>
      <xdr:row>15</xdr:row>
      <xdr:rowOff>114300</xdr:rowOff>
    </xdr:to>
    <xdr:sp macro="" textlink="">
      <xdr:nvSpPr>
        <xdr:cNvPr id="2" name="文字方塊 1"/>
        <xdr:cNvSpPr txBox="1"/>
      </xdr:nvSpPr>
      <xdr:spPr>
        <a:xfrm>
          <a:off x="0" y="6067425"/>
          <a:ext cx="10106025" cy="5143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請假人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: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                  教學組長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: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                     勞健保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: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                      人事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: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                     校長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: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workbookViewId="0">
      <selection activeCell="R7" sqref="R7"/>
    </sheetView>
  </sheetViews>
  <sheetFormatPr defaultRowHeight="16.5"/>
  <cols>
    <col min="1" max="1" width="17.75" customWidth="1"/>
    <col min="2" max="2" width="6.5" customWidth="1"/>
    <col min="3" max="3" width="7.625" customWidth="1"/>
    <col min="4" max="4" width="6.625" customWidth="1"/>
    <col min="5" max="5" width="7.625" customWidth="1"/>
    <col min="6" max="6" width="7" customWidth="1"/>
    <col min="7" max="7" width="7.5" customWidth="1"/>
    <col min="8" max="8" width="7" customWidth="1"/>
    <col min="9" max="9" width="5.25" customWidth="1"/>
    <col min="10" max="10" width="5.875" customWidth="1"/>
    <col min="11" max="11" width="11.875" customWidth="1"/>
    <col min="12" max="12" width="9.125" customWidth="1"/>
    <col min="13" max="13" width="9.875" customWidth="1"/>
    <col min="14" max="14" width="7.625" customWidth="1"/>
    <col min="15" max="15" width="15.75" customWidth="1"/>
  </cols>
  <sheetData>
    <row r="1" spans="1:15" ht="35.25" customHeight="1" thickBot="1">
      <c r="A1" s="90" t="s">
        <v>18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</row>
    <row r="2" spans="1:15" ht="25.15" customHeight="1">
      <c r="A2" s="67" t="s">
        <v>14</v>
      </c>
      <c r="B2" s="109"/>
      <c r="C2" s="108" t="s">
        <v>7</v>
      </c>
      <c r="D2" s="108"/>
      <c r="E2" s="108"/>
      <c r="F2" s="108"/>
      <c r="G2" s="108"/>
      <c r="H2" s="70" t="s">
        <v>6</v>
      </c>
      <c r="I2" s="70"/>
      <c r="J2" s="70"/>
      <c r="K2" s="70"/>
      <c r="L2" s="61" t="s">
        <v>55</v>
      </c>
      <c r="M2" s="62"/>
      <c r="N2" s="62"/>
      <c r="O2" s="63"/>
    </row>
    <row r="3" spans="1:15" ht="50.1" customHeight="1" thickBot="1">
      <c r="A3" s="107"/>
      <c r="B3" s="69"/>
      <c r="C3" s="69"/>
      <c r="D3" s="69"/>
      <c r="E3" s="69"/>
      <c r="F3" s="69"/>
      <c r="G3" s="69"/>
      <c r="H3" s="52"/>
      <c r="I3" s="52"/>
      <c r="J3" s="52"/>
      <c r="K3" s="52"/>
      <c r="L3" s="64" t="s">
        <v>56</v>
      </c>
      <c r="M3" s="65"/>
      <c r="N3" s="65"/>
      <c r="O3" s="66"/>
    </row>
    <row r="4" spans="1:15" ht="32.25" customHeight="1" thickBot="1">
      <c r="A4" s="101" t="s">
        <v>17</v>
      </c>
      <c r="B4" s="101"/>
      <c r="H4" s="6"/>
      <c r="I4" s="6"/>
      <c r="J4" s="6"/>
      <c r="K4" s="6"/>
    </row>
    <row r="5" spans="1:15" ht="32.450000000000003" customHeight="1">
      <c r="A5" s="5" t="s">
        <v>13</v>
      </c>
      <c r="B5" s="70" t="s">
        <v>1</v>
      </c>
      <c r="C5" s="70"/>
      <c r="D5" s="70"/>
      <c r="E5" s="71" t="s">
        <v>2</v>
      </c>
      <c r="F5" s="72"/>
      <c r="G5" s="70" t="s">
        <v>0</v>
      </c>
      <c r="H5" s="68"/>
      <c r="I5" s="70" t="s">
        <v>15</v>
      </c>
      <c r="J5" s="68"/>
      <c r="K5" s="18" t="s">
        <v>57</v>
      </c>
      <c r="L5" s="71" t="s">
        <v>4</v>
      </c>
      <c r="M5" s="105"/>
      <c r="N5" s="105"/>
      <c r="O5" s="106"/>
    </row>
    <row r="6" spans="1:15" ht="55.15" customHeight="1" thickBot="1">
      <c r="A6" s="12"/>
      <c r="B6" s="98"/>
      <c r="C6" s="98"/>
      <c r="D6" s="98"/>
      <c r="E6" s="73"/>
      <c r="F6" s="74"/>
      <c r="G6" s="75" t="s">
        <v>58</v>
      </c>
      <c r="H6" s="76"/>
      <c r="I6" s="77" t="s">
        <v>8</v>
      </c>
      <c r="J6" s="76"/>
      <c r="K6" s="50" t="s">
        <v>59</v>
      </c>
      <c r="L6" s="102"/>
      <c r="M6" s="103"/>
      <c r="N6" s="103"/>
      <c r="O6" s="104"/>
    </row>
    <row r="7" spans="1:15" ht="24.6" customHeight="1">
      <c r="A7" s="4" t="s">
        <v>3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5" ht="84.75" customHeight="1">
      <c r="A8" s="83" t="s">
        <v>63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</row>
    <row r="9" spans="1:15" ht="30.75" customHeight="1" thickBot="1">
      <c r="A9" s="100" t="s">
        <v>19</v>
      </c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</row>
    <row r="10" spans="1:15" ht="19.899999999999999" customHeight="1">
      <c r="A10" s="88" t="s">
        <v>16</v>
      </c>
      <c r="B10" s="93" t="s">
        <v>9</v>
      </c>
      <c r="C10" s="95" t="s">
        <v>22</v>
      </c>
      <c r="D10" s="96" t="s">
        <v>10</v>
      </c>
      <c r="E10" s="96" t="s">
        <v>11</v>
      </c>
      <c r="F10" s="99" t="s">
        <v>12</v>
      </c>
      <c r="G10" s="67" t="s">
        <v>25</v>
      </c>
      <c r="H10" s="68"/>
      <c r="I10" s="57" t="s">
        <v>27</v>
      </c>
      <c r="J10" s="80"/>
      <c r="K10" s="91" t="s">
        <v>62</v>
      </c>
      <c r="L10" s="53" t="s">
        <v>24</v>
      </c>
      <c r="M10" s="54"/>
      <c r="N10" s="57" t="s">
        <v>23</v>
      </c>
      <c r="O10" s="58"/>
    </row>
    <row r="11" spans="1:15" ht="19.899999999999999" customHeight="1">
      <c r="A11" s="89"/>
      <c r="B11" s="94"/>
      <c r="C11" s="94"/>
      <c r="D11" s="97"/>
      <c r="E11" s="97"/>
      <c r="F11" s="92"/>
      <c r="G11" s="21" t="s">
        <v>26</v>
      </c>
      <c r="H11" s="51" t="s">
        <v>61</v>
      </c>
      <c r="I11" s="81"/>
      <c r="J11" s="82"/>
      <c r="K11" s="92"/>
      <c r="L11" s="55"/>
      <c r="M11" s="56"/>
      <c r="N11" s="59"/>
      <c r="O11" s="60"/>
    </row>
    <row r="12" spans="1:15" ht="33" customHeight="1">
      <c r="A12" s="10"/>
      <c r="B12" s="8"/>
      <c r="C12" s="8"/>
      <c r="D12" s="8"/>
      <c r="E12" s="8"/>
      <c r="F12" s="9"/>
      <c r="G12" s="19"/>
      <c r="H12" s="8"/>
      <c r="I12" s="78"/>
      <c r="J12" s="79"/>
      <c r="K12" s="9"/>
      <c r="L12" s="86"/>
      <c r="M12" s="79"/>
      <c r="N12" s="78"/>
      <c r="O12" s="84"/>
    </row>
    <row r="13" spans="1:15" ht="33" customHeight="1" thickBot="1">
      <c r="A13" s="11"/>
      <c r="B13" s="17"/>
      <c r="C13" s="17"/>
      <c r="D13" s="17"/>
      <c r="E13" s="17"/>
      <c r="F13" s="3"/>
      <c r="G13" s="20"/>
      <c r="H13" s="17"/>
      <c r="I13" s="73"/>
      <c r="J13" s="74"/>
      <c r="K13" s="3"/>
      <c r="L13" s="87"/>
      <c r="M13" s="74"/>
      <c r="N13" s="73"/>
      <c r="O13" s="85"/>
    </row>
    <row r="15" spans="1:15" ht="19.5">
      <c r="A15" s="13"/>
      <c r="B15" s="14"/>
      <c r="C15" s="14"/>
      <c r="D15" s="15"/>
      <c r="E15" s="13"/>
      <c r="F15" s="7"/>
      <c r="G15" s="7"/>
      <c r="H15" s="13"/>
      <c r="I15" s="13"/>
      <c r="J15" s="14"/>
      <c r="K15" s="16"/>
      <c r="L15" s="7"/>
      <c r="M15" s="13"/>
      <c r="N15" s="13"/>
      <c r="O15" s="13"/>
    </row>
  </sheetData>
  <mergeCells count="39">
    <mergeCell ref="A1:O1"/>
    <mergeCell ref="K10:K11"/>
    <mergeCell ref="B10:B11"/>
    <mergeCell ref="C10:C11"/>
    <mergeCell ref="D10:D11"/>
    <mergeCell ref="B6:D6"/>
    <mergeCell ref="F10:F11"/>
    <mergeCell ref="A9:O9"/>
    <mergeCell ref="A4:B4"/>
    <mergeCell ref="E10:E11"/>
    <mergeCell ref="H2:K2"/>
    <mergeCell ref="L6:O6"/>
    <mergeCell ref="L5:O5"/>
    <mergeCell ref="A3:B3"/>
    <mergeCell ref="C2:G2"/>
    <mergeCell ref="A2:B2"/>
    <mergeCell ref="I12:J12"/>
    <mergeCell ref="I13:J13"/>
    <mergeCell ref="I10:J11"/>
    <mergeCell ref="A8:O8"/>
    <mergeCell ref="N12:O12"/>
    <mergeCell ref="N13:O13"/>
    <mergeCell ref="L12:M12"/>
    <mergeCell ref="L13:M13"/>
    <mergeCell ref="A10:A11"/>
    <mergeCell ref="H3:K3"/>
    <mergeCell ref="L10:M11"/>
    <mergeCell ref="N10:O11"/>
    <mergeCell ref="L2:O2"/>
    <mergeCell ref="L3:O3"/>
    <mergeCell ref="G10:H10"/>
    <mergeCell ref="C3:G3"/>
    <mergeCell ref="B5:D5"/>
    <mergeCell ref="E5:F5"/>
    <mergeCell ref="E6:F6"/>
    <mergeCell ref="G5:H5"/>
    <mergeCell ref="G6:H6"/>
    <mergeCell ref="I5:J5"/>
    <mergeCell ref="I6:J6"/>
  </mergeCells>
  <phoneticPr fontId="2" type="noConversion"/>
  <printOptions horizontalCentered="1"/>
  <pageMargins left="0.59055118110236227" right="0.59055118110236227" top="0.59055118110236227" bottom="0.59055118110236227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workbookViewId="0">
      <selection activeCell="I16" sqref="I16"/>
    </sheetView>
  </sheetViews>
  <sheetFormatPr defaultRowHeight="16.5"/>
  <cols>
    <col min="1" max="1" width="5.5" customWidth="1"/>
    <col min="2" max="2" width="10.25" customWidth="1"/>
    <col min="3" max="3" width="8.125" style="1" customWidth="1"/>
    <col min="4" max="15" width="8.125" customWidth="1"/>
  </cols>
  <sheetData>
    <row r="1" spans="1:16" ht="36" customHeight="1">
      <c r="A1" s="114" t="s">
        <v>5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6" ht="28.9" customHeight="1" thickBot="1">
      <c r="A2" s="122" t="s">
        <v>60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3" spans="1:16" ht="18" customHeight="1">
      <c r="A3" s="119" t="s">
        <v>36</v>
      </c>
      <c r="B3" s="116" t="s">
        <v>37</v>
      </c>
      <c r="C3" s="116" t="s">
        <v>46</v>
      </c>
      <c r="D3" s="131" t="s">
        <v>29</v>
      </c>
      <c r="E3" s="131"/>
      <c r="F3" s="131"/>
      <c r="G3" s="123"/>
      <c r="H3" s="123" t="s">
        <v>32</v>
      </c>
      <c r="I3" s="123"/>
      <c r="J3" s="123"/>
      <c r="K3" s="123"/>
      <c r="L3" s="125" t="s">
        <v>33</v>
      </c>
      <c r="M3" s="126"/>
      <c r="N3" s="126"/>
      <c r="O3" s="127"/>
    </row>
    <row r="4" spans="1:16" ht="18" customHeight="1">
      <c r="A4" s="120"/>
      <c r="B4" s="117"/>
      <c r="C4" s="117"/>
      <c r="D4" s="132"/>
      <c r="E4" s="132"/>
      <c r="F4" s="132"/>
      <c r="G4" s="118"/>
      <c r="H4" s="118"/>
      <c r="I4" s="118"/>
      <c r="J4" s="118"/>
      <c r="K4" s="118"/>
      <c r="L4" s="128"/>
      <c r="M4" s="128"/>
      <c r="N4" s="128"/>
      <c r="O4" s="129"/>
    </row>
    <row r="5" spans="1:16" ht="18" customHeight="1">
      <c r="A5" s="120"/>
      <c r="B5" s="118"/>
      <c r="C5" s="118"/>
      <c r="D5" s="124" t="s">
        <v>28</v>
      </c>
      <c r="E5" s="124"/>
      <c r="F5" s="124"/>
      <c r="G5" s="118"/>
      <c r="H5" s="124" t="s">
        <v>28</v>
      </c>
      <c r="I5" s="124"/>
      <c r="J5" s="124"/>
      <c r="K5" s="118"/>
      <c r="L5" s="124" t="s">
        <v>28</v>
      </c>
      <c r="M5" s="124"/>
      <c r="N5" s="124"/>
      <c r="O5" s="130"/>
    </row>
    <row r="6" spans="1:16" ht="18" customHeight="1">
      <c r="A6" s="120"/>
      <c r="B6" s="118"/>
      <c r="C6" s="118"/>
      <c r="D6" s="22" t="s">
        <v>38</v>
      </c>
      <c r="E6" s="22" t="s">
        <v>39</v>
      </c>
      <c r="F6" s="22" t="s">
        <v>42</v>
      </c>
      <c r="G6" s="22" t="s">
        <v>30</v>
      </c>
      <c r="H6" s="22" t="s">
        <v>47</v>
      </c>
      <c r="I6" s="22" t="s">
        <v>43</v>
      </c>
      <c r="J6" s="22" t="s">
        <v>42</v>
      </c>
      <c r="K6" s="22" t="s">
        <v>30</v>
      </c>
      <c r="L6" s="22" t="s">
        <v>47</v>
      </c>
      <c r="M6" s="22" t="s">
        <v>43</v>
      </c>
      <c r="N6" s="22" t="s">
        <v>42</v>
      </c>
      <c r="O6" s="23" t="s">
        <v>30</v>
      </c>
    </row>
    <row r="7" spans="1:16" ht="31.5" customHeight="1">
      <c r="A7" s="120"/>
      <c r="B7" s="24" t="s">
        <v>34</v>
      </c>
      <c r="C7" s="27" t="s">
        <v>65</v>
      </c>
      <c r="D7" s="25">
        <f>ROUND((21330+17920)/28,0)</f>
        <v>1402</v>
      </c>
      <c r="E7" s="25">
        <f>ROUND((21330+17920)/29,0)</f>
        <v>1353</v>
      </c>
      <c r="F7" s="25">
        <f>ROUND((21330+17920)/30,0)</f>
        <v>1308</v>
      </c>
      <c r="G7" s="25">
        <f>ROUND((21330+17920)/31,0)</f>
        <v>1266</v>
      </c>
      <c r="H7" s="25">
        <f t="shared" ref="H7:H14" si="0">ROUND(3000/28,0)</f>
        <v>107</v>
      </c>
      <c r="I7" s="25">
        <f t="shared" ref="I7:I14" si="1">ROUND(3000/29,0)</f>
        <v>103</v>
      </c>
      <c r="J7" s="25">
        <f t="shared" ref="J7:J14" si="2">ROUND(3000/30,0)</f>
        <v>100</v>
      </c>
      <c r="K7" s="25">
        <f t="shared" ref="K7:K14" si="3">ROUND(3000/31,0)</f>
        <v>97</v>
      </c>
      <c r="L7" s="25">
        <f>D7+H7</f>
        <v>1509</v>
      </c>
      <c r="M7" s="25">
        <f>E7+I7</f>
        <v>1456</v>
      </c>
      <c r="N7" s="25">
        <f t="shared" ref="N7" si="4">F7+J7</f>
        <v>1408</v>
      </c>
      <c r="O7" s="26">
        <f t="shared" ref="O7" si="5">G7+K7</f>
        <v>1363</v>
      </c>
    </row>
    <row r="8" spans="1:16" ht="31.9" customHeight="1">
      <c r="A8" s="120"/>
      <c r="B8" s="133" t="s">
        <v>35</v>
      </c>
      <c r="C8" s="134" t="s">
        <v>44</v>
      </c>
      <c r="D8" s="135">
        <f>ROUND((22820+17920)/28,0)</f>
        <v>1455</v>
      </c>
      <c r="E8" s="135">
        <f>ROUND((22820+17920)/29,0)</f>
        <v>1405</v>
      </c>
      <c r="F8" s="135">
        <f>ROUND((22820+17920)/30,0)</f>
        <v>1358</v>
      </c>
      <c r="G8" s="135">
        <f>ROUND((22820+17920)/31,0)</f>
        <v>1314</v>
      </c>
      <c r="H8" s="135">
        <f t="shared" si="0"/>
        <v>107</v>
      </c>
      <c r="I8" s="135">
        <f t="shared" si="1"/>
        <v>103</v>
      </c>
      <c r="J8" s="135">
        <f t="shared" si="2"/>
        <v>100</v>
      </c>
      <c r="K8" s="135">
        <f t="shared" si="3"/>
        <v>97</v>
      </c>
      <c r="L8" s="135">
        <f>D8+H8</f>
        <v>1562</v>
      </c>
      <c r="M8" s="135">
        <f>E8+I8</f>
        <v>1508</v>
      </c>
      <c r="N8" s="135">
        <f t="shared" ref="N8:O8" si="6">F8+J8</f>
        <v>1458</v>
      </c>
      <c r="O8" s="26">
        <f t="shared" si="6"/>
        <v>1411</v>
      </c>
      <c r="P8" s="113"/>
    </row>
    <row r="9" spans="1:16" ht="31.9" customHeight="1">
      <c r="A9" s="120"/>
      <c r="B9" s="27" t="s">
        <v>48</v>
      </c>
      <c r="C9" s="28" t="s">
        <v>49</v>
      </c>
      <c r="D9" s="25">
        <f>ROUND((23560+17920)/28,0)</f>
        <v>1481</v>
      </c>
      <c r="E9" s="25">
        <f>ROUND((23560+17920)/29,0)</f>
        <v>1430</v>
      </c>
      <c r="F9" s="25">
        <f>ROUND((23580+17920)/30,0)</f>
        <v>1383</v>
      </c>
      <c r="G9" s="25">
        <f>ROUND((23560+17920)/31,0)</f>
        <v>1338</v>
      </c>
      <c r="H9" s="25">
        <f t="shared" si="0"/>
        <v>107</v>
      </c>
      <c r="I9" s="25">
        <f t="shared" si="1"/>
        <v>103</v>
      </c>
      <c r="J9" s="25">
        <f t="shared" si="2"/>
        <v>100</v>
      </c>
      <c r="K9" s="25">
        <f t="shared" si="3"/>
        <v>97</v>
      </c>
      <c r="L9" s="25">
        <f t="shared" ref="L9:L14" si="7">D9+H9</f>
        <v>1588</v>
      </c>
      <c r="M9" s="25">
        <f t="shared" ref="M9:M14" si="8">E9+I9</f>
        <v>1533</v>
      </c>
      <c r="N9" s="25">
        <f t="shared" ref="N9:N14" si="9">F9+J9</f>
        <v>1483</v>
      </c>
      <c r="O9" s="26">
        <f t="shared" ref="O9:O14" si="10">G9+K9</f>
        <v>1435</v>
      </c>
      <c r="P9" s="113"/>
    </row>
    <row r="10" spans="1:16" ht="31.9" customHeight="1">
      <c r="A10" s="120"/>
      <c r="B10" s="27" t="s">
        <v>50</v>
      </c>
      <c r="C10" s="28">
        <v>190</v>
      </c>
      <c r="D10" s="25">
        <f>ROUND((24300+22400)/28,0)</f>
        <v>1668</v>
      </c>
      <c r="E10" s="25">
        <f>ROUND((24300+22400)/29,0)</f>
        <v>1610</v>
      </c>
      <c r="F10" s="25">
        <f>ROUND((24300+22400)/30,0)</f>
        <v>1557</v>
      </c>
      <c r="G10" s="25">
        <f>ROUND((24300+22400)/31,0)</f>
        <v>1506</v>
      </c>
      <c r="H10" s="25">
        <f t="shared" si="0"/>
        <v>107</v>
      </c>
      <c r="I10" s="25">
        <f t="shared" si="1"/>
        <v>103</v>
      </c>
      <c r="J10" s="25">
        <f t="shared" si="2"/>
        <v>100</v>
      </c>
      <c r="K10" s="25">
        <f t="shared" si="3"/>
        <v>97</v>
      </c>
      <c r="L10" s="25">
        <f t="shared" si="7"/>
        <v>1775</v>
      </c>
      <c r="M10" s="25">
        <f t="shared" si="8"/>
        <v>1713</v>
      </c>
      <c r="N10" s="25">
        <f t="shared" si="9"/>
        <v>1657</v>
      </c>
      <c r="O10" s="26">
        <f t="shared" si="10"/>
        <v>1603</v>
      </c>
    </row>
    <row r="11" spans="1:16" ht="31.9" customHeight="1">
      <c r="A11" s="120"/>
      <c r="B11" s="27" t="s">
        <v>20</v>
      </c>
      <c r="C11" s="28" t="s">
        <v>51</v>
      </c>
      <c r="D11" s="25">
        <f>ROUND((28390+20624)/28,0)</f>
        <v>1751</v>
      </c>
      <c r="E11" s="25">
        <f>ROUND((28390+20624)/29,0)</f>
        <v>1690</v>
      </c>
      <c r="F11" s="25">
        <f>ROUND((28390+20624)/30,0)</f>
        <v>1634</v>
      </c>
      <c r="G11" s="25">
        <f>ROUND((28390+20624)/31,0)</f>
        <v>1581</v>
      </c>
      <c r="H11" s="25">
        <f t="shared" si="0"/>
        <v>107</v>
      </c>
      <c r="I11" s="25">
        <f t="shared" si="1"/>
        <v>103</v>
      </c>
      <c r="J11" s="25">
        <f t="shared" si="2"/>
        <v>100</v>
      </c>
      <c r="K11" s="25">
        <f t="shared" si="3"/>
        <v>97</v>
      </c>
      <c r="L11" s="25">
        <f t="shared" si="7"/>
        <v>1858</v>
      </c>
      <c r="M11" s="25">
        <f t="shared" si="8"/>
        <v>1793</v>
      </c>
      <c r="N11" s="25">
        <f t="shared" si="9"/>
        <v>1734</v>
      </c>
      <c r="O11" s="26">
        <f t="shared" si="10"/>
        <v>1678</v>
      </c>
    </row>
    <row r="12" spans="1:16" ht="31.9" customHeight="1">
      <c r="A12" s="120"/>
      <c r="B12" s="27" t="s">
        <v>40</v>
      </c>
      <c r="C12" s="28">
        <v>245</v>
      </c>
      <c r="D12" s="25">
        <f>ROUND((28390+25780)/28,0)</f>
        <v>1935</v>
      </c>
      <c r="E12" s="25">
        <f>ROUND((28390+25780)/29,0)</f>
        <v>1868</v>
      </c>
      <c r="F12" s="25">
        <f>ROUND((28390+25780)/30,0)</f>
        <v>1806</v>
      </c>
      <c r="G12" s="25">
        <f>ROUND((28390+25780)/31,0)</f>
        <v>1747</v>
      </c>
      <c r="H12" s="25">
        <f t="shared" si="0"/>
        <v>107</v>
      </c>
      <c r="I12" s="25">
        <f t="shared" si="1"/>
        <v>103</v>
      </c>
      <c r="J12" s="25">
        <f t="shared" si="2"/>
        <v>100</v>
      </c>
      <c r="K12" s="25">
        <f t="shared" si="3"/>
        <v>97</v>
      </c>
      <c r="L12" s="25">
        <f t="shared" si="7"/>
        <v>2042</v>
      </c>
      <c r="M12" s="25">
        <f t="shared" si="8"/>
        <v>1971</v>
      </c>
      <c r="N12" s="25">
        <f t="shared" si="9"/>
        <v>1906</v>
      </c>
      <c r="O12" s="26">
        <f t="shared" si="10"/>
        <v>1844</v>
      </c>
    </row>
    <row r="13" spans="1:16" ht="31.9" customHeight="1">
      <c r="A13" s="120"/>
      <c r="B13" s="27" t="s">
        <v>31</v>
      </c>
      <c r="C13" s="28" t="s">
        <v>45</v>
      </c>
      <c r="D13" s="25">
        <f>ROUND((33960+20624)/28,0)</f>
        <v>1949</v>
      </c>
      <c r="E13" s="25">
        <f>ROUND((33960+20624)/29,0)</f>
        <v>1882</v>
      </c>
      <c r="F13" s="25">
        <f>ROUND((33960+20624)/30,0)</f>
        <v>1819</v>
      </c>
      <c r="G13" s="25">
        <f>ROUND((33920+20624)/31,0)</f>
        <v>1759</v>
      </c>
      <c r="H13" s="25">
        <f t="shared" si="0"/>
        <v>107</v>
      </c>
      <c r="I13" s="25">
        <f t="shared" si="1"/>
        <v>103</v>
      </c>
      <c r="J13" s="25">
        <f t="shared" si="2"/>
        <v>100</v>
      </c>
      <c r="K13" s="25">
        <f t="shared" si="3"/>
        <v>97</v>
      </c>
      <c r="L13" s="25">
        <f t="shared" si="7"/>
        <v>2056</v>
      </c>
      <c r="M13" s="25">
        <f t="shared" si="8"/>
        <v>1985</v>
      </c>
      <c r="N13" s="25">
        <f t="shared" si="9"/>
        <v>1919</v>
      </c>
      <c r="O13" s="26">
        <f t="shared" si="10"/>
        <v>1856</v>
      </c>
    </row>
    <row r="14" spans="1:16" ht="31.9" customHeight="1" thickBot="1">
      <c r="A14" s="107"/>
      <c r="B14" s="29" t="s">
        <v>41</v>
      </c>
      <c r="C14" s="30">
        <v>330</v>
      </c>
      <c r="D14" s="31">
        <f>ROUND((33920+25780)/28,0)</f>
        <v>2132</v>
      </c>
      <c r="E14" s="31">
        <f>ROUND((33920+25780)/29,0)</f>
        <v>2059</v>
      </c>
      <c r="F14" s="31">
        <f>ROUND((33920+25780)/30,0)</f>
        <v>1990</v>
      </c>
      <c r="G14" s="31">
        <f>ROUND((33920+25780)/31,0)</f>
        <v>1926</v>
      </c>
      <c r="H14" s="31">
        <f t="shared" si="0"/>
        <v>107</v>
      </c>
      <c r="I14" s="31">
        <f t="shared" si="1"/>
        <v>103</v>
      </c>
      <c r="J14" s="31">
        <f t="shared" si="2"/>
        <v>100</v>
      </c>
      <c r="K14" s="31">
        <f t="shared" si="3"/>
        <v>97</v>
      </c>
      <c r="L14" s="31">
        <f t="shared" si="7"/>
        <v>2239</v>
      </c>
      <c r="M14" s="31">
        <f t="shared" si="8"/>
        <v>2162</v>
      </c>
      <c r="N14" s="31">
        <f t="shared" si="9"/>
        <v>2090</v>
      </c>
      <c r="O14" s="32">
        <f t="shared" si="10"/>
        <v>2023</v>
      </c>
    </row>
    <row r="15" spans="1:16" ht="31.9" customHeight="1">
      <c r="A15" s="33"/>
      <c r="B15" s="34"/>
      <c r="C15" s="35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</row>
    <row r="16" spans="1:16" ht="24" customHeight="1" thickBot="1">
      <c r="A16" s="121" t="s">
        <v>21</v>
      </c>
      <c r="B16" s="122"/>
      <c r="C16" s="122"/>
      <c r="D16" s="122"/>
      <c r="E16" s="122"/>
      <c r="F16" s="122"/>
      <c r="G16" s="37"/>
      <c r="H16" s="37"/>
      <c r="I16" s="37"/>
      <c r="J16" s="37"/>
      <c r="K16" s="37"/>
      <c r="L16" s="37"/>
      <c r="M16" s="37"/>
      <c r="N16" s="37"/>
      <c r="O16" s="37"/>
    </row>
    <row r="17" spans="1:15" ht="29.45" customHeight="1">
      <c r="A17" s="110" t="s">
        <v>52</v>
      </c>
      <c r="B17" s="38">
        <v>336</v>
      </c>
      <c r="C17" s="39">
        <v>1</v>
      </c>
      <c r="D17" s="39">
        <v>2</v>
      </c>
      <c r="E17" s="39">
        <v>3</v>
      </c>
      <c r="F17" s="39">
        <v>4</v>
      </c>
      <c r="G17" s="40"/>
      <c r="H17" s="41"/>
      <c r="I17" s="41"/>
      <c r="J17" s="41"/>
      <c r="K17" s="41"/>
      <c r="L17" s="41"/>
      <c r="M17" s="41"/>
      <c r="N17" s="41"/>
      <c r="O17" s="41"/>
    </row>
    <row r="18" spans="1:15" ht="30" customHeight="1">
      <c r="A18" s="111"/>
      <c r="B18" s="42" t="s">
        <v>53</v>
      </c>
      <c r="C18" s="43">
        <f>$B$17*C17</f>
        <v>336</v>
      </c>
      <c r="D18" s="43">
        <f>$B$17*D17</f>
        <v>672</v>
      </c>
      <c r="E18" s="43">
        <f>$B$17*E17</f>
        <v>1008</v>
      </c>
      <c r="F18" s="43">
        <f>$B$17*F17</f>
        <v>1344</v>
      </c>
      <c r="G18" s="44"/>
      <c r="H18" s="45"/>
      <c r="I18" s="45"/>
      <c r="J18" s="45"/>
      <c r="K18" s="45"/>
      <c r="L18" s="45"/>
      <c r="M18" s="45"/>
      <c r="N18" s="45"/>
      <c r="O18" s="45"/>
    </row>
    <row r="19" spans="1:15" ht="30" customHeight="1">
      <c r="A19" s="111"/>
      <c r="B19" s="42" t="s">
        <v>64</v>
      </c>
      <c r="C19" s="43">
        <f>C18*30</f>
        <v>10080</v>
      </c>
      <c r="D19" s="43">
        <f t="shared" ref="D19" si="11">D18*30</f>
        <v>20160</v>
      </c>
      <c r="E19" s="43">
        <f t="shared" ref="E19:F19" si="12">E18*30</f>
        <v>30240</v>
      </c>
      <c r="F19" s="43">
        <f t="shared" si="12"/>
        <v>40320</v>
      </c>
      <c r="G19" s="44"/>
      <c r="H19" s="45"/>
      <c r="I19" s="45"/>
      <c r="J19" s="45"/>
      <c r="K19" s="45"/>
      <c r="L19" s="45"/>
      <c r="M19" s="45"/>
      <c r="N19" s="45"/>
      <c r="O19" s="45"/>
    </row>
    <row r="20" spans="1:15" ht="30" customHeight="1" thickBot="1">
      <c r="A20" s="112"/>
      <c r="B20" s="46" t="s">
        <v>54</v>
      </c>
      <c r="C20" s="47">
        <v>26400</v>
      </c>
      <c r="D20" s="47">
        <v>26400</v>
      </c>
      <c r="E20" s="47">
        <v>31800</v>
      </c>
      <c r="F20" s="47">
        <v>43900</v>
      </c>
      <c r="G20" s="48"/>
      <c r="H20" s="49"/>
      <c r="I20" s="49"/>
      <c r="J20" s="49"/>
      <c r="K20" s="49"/>
      <c r="L20" s="49"/>
      <c r="M20" s="49"/>
      <c r="N20" s="49"/>
      <c r="O20" s="49"/>
    </row>
    <row r="21" spans="1:15">
      <c r="A21" s="2"/>
      <c r="B21" s="2"/>
    </row>
  </sheetData>
  <mergeCells count="14">
    <mergeCell ref="A17:A20"/>
    <mergeCell ref="P8:P9"/>
    <mergeCell ref="A1:O1"/>
    <mergeCell ref="C3:C6"/>
    <mergeCell ref="B3:B6"/>
    <mergeCell ref="A3:A14"/>
    <mergeCell ref="A16:F16"/>
    <mergeCell ref="H3:K4"/>
    <mergeCell ref="H5:K5"/>
    <mergeCell ref="L3:O4"/>
    <mergeCell ref="L5:O5"/>
    <mergeCell ref="D5:G5"/>
    <mergeCell ref="D3:G4"/>
    <mergeCell ref="A2:O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自付代理(課)費用申請表</vt:lpstr>
      <vt:lpstr>費用概算</vt:lpstr>
      <vt:lpstr>費用概算!Print_Area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</dc:creator>
  <cp:lastModifiedBy>user</cp:lastModifiedBy>
  <cp:lastPrinted>2023-09-15T01:39:07Z</cp:lastPrinted>
  <dcterms:created xsi:type="dcterms:W3CDTF">2016-11-24T05:55:26Z</dcterms:created>
  <dcterms:modified xsi:type="dcterms:W3CDTF">2024-05-16T06:12:26Z</dcterms:modified>
</cp:coreProperties>
</file>